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fasg2\Documents\SFA\2024\CALENDRIER 2025\Calendrier ARNAUD\CALENDRIER ENSEIGNANT\"/>
    </mc:Choice>
  </mc:AlternateContent>
  <xr:revisionPtr revIDLastSave="0" documentId="13_ncr:1_{5E8EAF7A-BB4F-476E-955C-E3AB21959EAC}" xr6:coauthVersionLast="47" xr6:coauthVersionMax="47" xr10:uidLastSave="{00000000-0000-0000-0000-000000000000}"/>
  <bookViews>
    <workbookView xWindow="-120" yWindow="-120" windowWidth="29040" windowHeight="15840" xr2:uid="{25A4F60D-7F2E-46B8-8050-627DB589257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1" l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0" i="1"/>
  <c r="L20" i="1"/>
  <c r="M19" i="1"/>
  <c r="L19" i="1"/>
  <c r="M18" i="1"/>
  <c r="L18" i="1"/>
  <c r="M17" i="1"/>
  <c r="L17" i="1"/>
  <c r="M16" i="1"/>
  <c r="L16" i="1"/>
  <c r="M15" i="1"/>
  <c r="L15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L6" i="1"/>
  <c r="M5" i="1"/>
  <c r="L5" i="1"/>
  <c r="M4" i="1"/>
  <c r="L4" i="1"/>
  <c r="M3" i="1"/>
  <c r="L3" i="1"/>
  <c r="F13" i="1"/>
  <c r="F15" i="1"/>
  <c r="F16" i="1"/>
  <c r="F17" i="1"/>
  <c r="F18" i="1"/>
  <c r="F19" i="1"/>
  <c r="F20" i="1"/>
  <c r="F22" i="1"/>
  <c r="F23" i="1"/>
  <c r="F24" i="1"/>
  <c r="F25" i="1"/>
  <c r="F26" i="1"/>
  <c r="F27" i="1"/>
  <c r="F28" i="1"/>
  <c r="F12" i="1"/>
  <c r="F11" i="1"/>
  <c r="F10" i="1"/>
  <c r="F9" i="1"/>
  <c r="F8" i="1"/>
  <c r="F7" i="1"/>
  <c r="F6" i="1"/>
  <c r="F5" i="1"/>
  <c r="F4" i="1"/>
  <c r="F3" i="1"/>
  <c r="E13" i="1"/>
  <c r="E15" i="1"/>
  <c r="E16" i="1"/>
  <c r="E17" i="1"/>
  <c r="E18" i="1"/>
  <c r="E19" i="1"/>
  <c r="E20" i="1"/>
  <c r="E22" i="1"/>
  <c r="E23" i="1"/>
  <c r="E24" i="1"/>
  <c r="E25" i="1"/>
  <c r="E26" i="1"/>
  <c r="E27" i="1"/>
  <c r="E28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<sst xmlns="http://schemas.openxmlformats.org/spreadsheetml/2006/main" count="38" uniqueCount="18">
  <si>
    <t>Echelon</t>
  </si>
  <si>
    <t>INM</t>
  </si>
  <si>
    <t>CLASSE NORMALE</t>
  </si>
  <si>
    <t>CLASSE EXCEPTIONNELLE</t>
  </si>
  <si>
    <t>HEA2</t>
  </si>
  <si>
    <t>IB</t>
  </si>
  <si>
    <t>HEA1</t>
  </si>
  <si>
    <t>HEA3</t>
  </si>
  <si>
    <t>HORS - CLASSE</t>
  </si>
  <si>
    <t>Ech.Spé</t>
  </si>
  <si>
    <t>HEA 1</t>
  </si>
  <si>
    <t>HEB1</t>
  </si>
  <si>
    <t>HEB2</t>
  </si>
  <si>
    <t>HEB3</t>
  </si>
  <si>
    <t>Grilles indiciaires agrégés - Cadre ETAT</t>
  </si>
  <si>
    <t>Grilles indiciaires agrégés - CADRE TERRITORIAL</t>
  </si>
  <si>
    <r>
      <t xml:space="preserve">Traitement net </t>
    </r>
    <r>
      <rPr>
        <sz val="12"/>
        <rFont val="Calibri"/>
        <family val="2"/>
        <scheme val="minor"/>
      </rPr>
      <t>indexation 1,73</t>
    </r>
  </si>
  <si>
    <r>
      <t xml:space="preserve">Traitement net </t>
    </r>
    <r>
      <rPr>
        <sz val="12"/>
        <rFont val="Calibri"/>
        <family val="2"/>
        <scheme val="minor"/>
      </rPr>
      <t>indexation 1,94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</si>
</sst>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vertical="center" textRotation="90" wrapText="1"/>
    </xf>
    <xf numFmtId="0" fontId="7" fillId="0" borderId="0" xfId="0" applyFont="1" applyAlignment="1">
      <alignment horizontal="center" wrapText="1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F9DCC-2F5F-41D4-A146-07C09C02AE73}">
  <dimension ref="A1:M34"/>
  <sheetViews>
    <sheetView tabSelected="1" workbookViewId="0">
      <selection sqref="A1:M28"/>
    </sheetView>
  </sheetViews>
  <sheetFormatPr baseColWidth="10" defaultRowHeight="15" x14ac:dyDescent="0.25"/>
  <cols>
    <col min="1" max="1" width="7.7109375" customWidth="1"/>
    <col min="2" max="2" width="8.42578125" customWidth="1"/>
    <col min="3" max="3" width="7" customWidth="1"/>
    <col min="4" max="4" width="7.7109375" customWidth="1"/>
    <col min="5" max="5" width="15.42578125" customWidth="1"/>
    <col min="6" max="6" width="15.5703125" customWidth="1"/>
    <col min="7" max="7" width="3.7109375" customWidth="1"/>
    <col min="10" max="10" width="8.7109375" customWidth="1"/>
    <col min="11" max="11" width="8.42578125" customWidth="1"/>
    <col min="12" max="13" width="16.28515625" customWidth="1"/>
  </cols>
  <sheetData>
    <row r="1" spans="1:13" ht="15" customHeight="1" x14ac:dyDescent="0.25">
      <c r="A1" s="22" t="s">
        <v>15</v>
      </c>
      <c r="B1" s="23"/>
      <c r="C1" s="23"/>
      <c r="D1" s="23"/>
      <c r="E1" s="23"/>
      <c r="F1" s="24"/>
      <c r="H1" s="15" t="s">
        <v>14</v>
      </c>
      <c r="I1" s="16"/>
      <c r="J1" s="16"/>
      <c r="K1" s="16"/>
      <c r="L1" s="16"/>
      <c r="M1" s="17"/>
    </row>
    <row r="2" spans="1:13" ht="30" customHeight="1" x14ac:dyDescent="0.25">
      <c r="A2" s="25"/>
      <c r="B2" s="1" t="s">
        <v>0</v>
      </c>
      <c r="C2" s="1" t="s">
        <v>5</v>
      </c>
      <c r="D2" s="1" t="s">
        <v>1</v>
      </c>
      <c r="E2" s="2" t="s">
        <v>16</v>
      </c>
      <c r="F2" s="14" t="s">
        <v>17</v>
      </c>
      <c r="H2" s="13"/>
      <c r="I2" s="1" t="s">
        <v>0</v>
      </c>
      <c r="J2" s="1" t="s">
        <v>5</v>
      </c>
      <c r="K2" s="1" t="s">
        <v>1</v>
      </c>
      <c r="L2" s="2" t="s">
        <v>16</v>
      </c>
      <c r="M2" s="14" t="s">
        <v>17</v>
      </c>
    </row>
    <row r="3" spans="1:13" ht="11.1" customHeight="1" x14ac:dyDescent="0.25">
      <c r="A3" s="18" t="s">
        <v>2</v>
      </c>
      <c r="B3" s="3">
        <v>1</v>
      </c>
      <c r="C3" s="11">
        <v>525</v>
      </c>
      <c r="D3" s="12">
        <v>450</v>
      </c>
      <c r="E3" s="4">
        <f>(D3*56.7946*119.331881/12) + (D3*56.7946*119.331881/12 -0.074*D3*56.7946*119.331881/12)*0.73 + (0.03*D3*56.7946*119.331881/12*1.73)+43023+36644-3868-(0.131*1.73*D3*56.7946*119.331881/12)-0.0385*((D3*56.7946*119.331881/12) + (D3*56.7946*119.331881/12 -0.074*D3*56.7946*119.331881/12)*0.73 + (0.03*D3*56.7946*119.331881/12*1.73)+43023+36644-3868)-0.0268*((D3*56.7946*119.331881/12) + (D3*56.7946*119.331881/12 -0.074*D3*56.7946*119.331881/12)*0.73 + (0.03*D3*56.7946*119.331881/12*1.73)+43023+36644-3868)</f>
        <v>423719.93176126713</v>
      </c>
      <c r="F3" s="26">
        <f>(D3*56.7946*119.331881/12) + (D3*56.7946*119.331881/12 -0.074*D3*56.7946*119.331881/12)*0.94 + (0.03*D3*56.7946*119.331881/12*1.94)-(0.131*1.73*D3*56.7946*119.331881/12)+48245+41092-3868-0.0385*((D3*56.7946*119.331881/12) + (D3*56.7946*119.331881/12 -0.074*D3*56.7946*119.331881/12)*0.94 + (0.03*D3*56.7946*119.331881/12*1.94)+48245+41092-3868)-0.0268*((D3*56.7946*119.331881/12) + (D3*56.7946*119.331881/12 -0.074*D3*56.7946*119.331881/12)*0.94 + (0.03*D3*56.7946*119.331881/12*1.94)+48245+41092-3868)</f>
        <v>480450.3373093789</v>
      </c>
      <c r="H3" s="18" t="s">
        <v>2</v>
      </c>
      <c r="I3" s="3">
        <v>1</v>
      </c>
      <c r="J3" s="11">
        <v>525</v>
      </c>
      <c r="K3" s="12">
        <v>455</v>
      </c>
      <c r="L3" s="4">
        <f>(K3*59.0734*119.331881/12) + (K3*59.0734*119.331881/12 -K3*59.0734*119.331881/12*0.111)*0.73 + (0.03*K3*59.0734*119.331881/12*1.73)+43869+36644-3868-(K3*59.0734*119.331881/12)*0.111-0.0385*((K3*59.0734*119.331881/12)+ (K3*59.0734*119.331881/12 -K3*59.0734*119.331881/12*0.111)*0.73+(0.03*K3*59.0734*119.331881/12*1.73)+43869+36644-3868)-0.01*(K3*59.0734*119.331881/12)-0.02*((K3*59.0734*119.331881/12)+ (K3*59.0734*119.331881/12 -K3*59.0734*119.331881/12*0.111)*0.73+(0.03*K3*59.0734*119.331881/12*1.73)+43869+36644-3868)</f>
        <v>467845.38422316051</v>
      </c>
      <c r="M3" s="26">
        <f>(K3*59.0734*119.331881/12) + (K3*59.0734*119.331881/12 -K3*59.0734*119.331881/12*0.111)*0.94 + (0.03*K3*59.0734*119.331881/12*1.94)+49194-3868+41092-(K3*59.0734*119.331881/12)*0.111-0.0385*((K3*59.0734*119.331881/12)+ (K3*59.0734*119.331881/12 -K3*59.0734*119.331881/12*0.111)*0.94+(0.03*K3*59.0734*119.331881/12*1.94)+49194-3868+41092)-0.01*(K3*59.0734*119.331881/12)-0.02*((K3*59.0734*119.331881/12)+ (K3*59.0734*119.331881/12 -K3*59.0734*119.331881/12*0.111)*0.94+(0.03*K3*59.0734*119.331881/12*1.94)+49194-3868+41092)</f>
        <v>525612.82023028925</v>
      </c>
    </row>
    <row r="4" spans="1:13" ht="11.1" customHeight="1" x14ac:dyDescent="0.25">
      <c r="A4" s="18"/>
      <c r="B4" s="5">
        <v>2</v>
      </c>
      <c r="C4" s="11">
        <v>591</v>
      </c>
      <c r="D4" s="11">
        <v>498</v>
      </c>
      <c r="E4" s="4">
        <f>(D4*56.7946*119.331881/12) + (D4*56.7946*119.331881/12 -0.074*D4*56.7946*119.331881/12)*0.73 + (0.03*D4*56.7946*119.331881/12*1.73)+43023+51267-3868-(0.131*1.73*D4*56.7946*119.331881/12)-0.0385*((D4*56.7946*119.331881/12) + (D4*56.7946*119.331881/12 -0.074*D4*56.7946*119.331881/12)*0.73 + (0.03*D4*56.7946*119.331881/12*1.73)+43023+51267-3868)-0.0268*((D4*56.7946*119.331881/12) + (D4*56.7946*119.331881/12 -0.074*D4*56.7946*119.331881/12)*0.73 + (0.03*D4*56.7946*119.331881/12*1.73)+43023+51267-3868)</f>
        <v>475027.58121713542</v>
      </c>
      <c r="F4" s="26">
        <f>(D4*56.7946*119.331881/12) + (D4*56.7946*119.331881/12 -0.074*D4*56.7946*119.331881/12)*0.94 + (0.03*D4*56.7946*119.331881/12*1.94)-(0.131*1.73*D4*56.7946*119.331881/12)+48245+57490-3868-20771-0.0125*((D4*56.7946*119.331881/12) + (D4*56.7946*119.331881/12 -0.074*D4*56.7946*119.331881/12)*0.94 + (0.03*D4*56.7946*119.331881/12*1.94)+48245+57490-3868-539500)-0.0268*((D4*56.7946*119.331881/12) + (D4*56.7946*119.331881/12 -0.074*D4*56.7946*119.331881/12)*0.94 + (0.03*D4*56.7946*119.331881/12*1.94)+48245+57490-3868)</f>
        <v>541229.30280016502</v>
      </c>
      <c r="H4" s="18"/>
      <c r="I4" s="5">
        <v>2</v>
      </c>
      <c r="J4" s="11">
        <v>591</v>
      </c>
      <c r="K4" s="11">
        <v>503</v>
      </c>
      <c r="L4" s="4">
        <f>(K4*59.0734*119.331881/12) + (K4*59.0734*119.331881/12 -K4*59.0734*119.331881/12*0.111)*0.73 + (0.03*K4*59.0734*119.331881/12*1.73)+43869+51267-3868-(K4*59.0734*119.331881/12)*0.111-20771-0.0125*((K4*59.0734*119.331881/12)+ (K4*59.0734*119.331881/12 -K4*59.0734*119.331881/12*0.111)*0.73+(0.03*K4*59.0734*119.331881/12*1.73)+43869+51627-3868-539500)-0.01*(K4*59.0734*119.331881/12)-0.02*((K4*59.0734*119.331881/12)+ (K4*59.0734*119.331881/12 -K4*59.0734*119.331881/12*0.111)*0.73+(0.03*K4*59.0734*119.331881/12*1.73)+43869+51267-3868)</f>
        <v>524763.77040991583</v>
      </c>
      <c r="M4" s="26">
        <f>(K4*59.0734*119.331881/12) + (K4*59.0734*119.331881/12 -K4*59.0734*119.331881/12*0.111)*0.94 + (0.03*K4*59.0734*119.331881/12*1.94)+49194-3868+57490-(K4*59.0734*119.331881/12)*0.111-20771-0.0125*((K4*59.0734*119.331881/12)+ (K4*59.0734*119.331881/12 -K4*59.0734*119.331881/12*0.111)*0.94+(0.03*K4*59.0734*119.331881/12*1.94)+49194-3868+57490)-0.01*(K4*59.0734*119.331881/12)-0.02*((K4*59.0734*119.331881/12)+ (K4*59.0734*119.331881/12 -K4*59.0734*119.331881/12*0.111)*0.94+(0.03*K4*59.0734*119.331881/12*1.94)+49194-3868+57490)</f>
        <v>584369.49564468965</v>
      </c>
    </row>
    <row r="5" spans="1:13" ht="11.1" customHeight="1" x14ac:dyDescent="0.25">
      <c r="A5" s="18"/>
      <c r="B5" s="5">
        <v>3</v>
      </c>
      <c r="C5" s="11">
        <v>611</v>
      </c>
      <c r="D5" s="11">
        <v>513</v>
      </c>
      <c r="E5" s="4">
        <f>(D5*56.7946*119.331881/12) + (D5*56.7946*119.331881/12 -0.074*D5*56.7946*119.331881/12)*0.73 + (0.03*D5*56.7946*119.331881/12*1.73)+43023+57976-3868-(0.131*1.73*D5*56.7946*119.331881/12)-0.0385*((D5*56.7946*119.331881/12) + (D5*56.7946*119.331881/12 -0.074*D5*56.7946*119.331881/12)*0.73 + (0.03*D5*56.7946*119.331881/12*1.73)+43023+57976-3868)-0.0268*((D5*56.7946*119.331881/12) + (D5*56.7946*119.331881/12 -0.074*D5*56.7946*119.331881/12)*0.73 + (0.03*D5*56.7946*119.331881/12*1.73)+43023+57976-3868)</f>
        <v>493060.83706584445</v>
      </c>
      <c r="F5" s="26">
        <f>(D5*56.7946*119.331881/12) + (D5*56.7946*119.331881/12 -0.074*D5*56.7946*119.331881/12)*0.94 + (0.03*D5*56.7946*119.331881/12*1.94)-(0.131*1.73*D5*56.7946*119.331881/12)+48245+65014-3868-20771-0.0125*((D5*56.7946*119.331881/12) + (D5*56.7946*119.331881/12 -0.074*D5*56.7946*119.331881/12)*0.94 + (0.03*D5*56.7946*119.331881/12*1.94)+48245+65014-3868-539500)-0.0268*((D5*56.7946*119.331881/12) + (D5*56.7946*119.331881/12 -0.074*D5*56.7946*119.331881/12)*0.94 + (0.03*D5*56.7946*119.331881/12*1.94)+48245+65014-3868)</f>
        <v>562234.50495860376</v>
      </c>
      <c r="H5" s="18"/>
      <c r="I5" s="5">
        <v>3</v>
      </c>
      <c r="J5" s="11">
        <v>611</v>
      </c>
      <c r="K5" s="11">
        <v>518</v>
      </c>
      <c r="L5" s="4">
        <f>(K5*59.0734*119.331881/12) + (K5*59.0734*119.331881/12 -K5*59.0734*119.331881/12*0.111)*0.73 + (0.03*K5*59.0734*119.331881/12*1.73)+43869+57976-3868-(K5*59.0734*119.331881/12)*0.111-20771-0.0125*((K5*59.0734*119.331881/12)+ (K5*59.0734*119.331881/12 -K5*59.0734*119.331881/12*0.111)*0.73+(0.03*K5*59.0734*119.331881/12*1.73)+43869+57976-3868-539500)-0.01*(K5*59.0734*119.331881/12)-0.02*((K5*59.0734*119.331881/12)+ (K5*59.0734*119.331881/12 -K5*59.0734*119.331881/12*0.111)*0.73+(0.03*K5*59.0734*119.331881/12*1.73)+43869+57976-3868)</f>
        <v>544693.43458217965</v>
      </c>
      <c r="M5" s="26">
        <f>(K5*59.0734*119.331881/12) + (K5*59.0734*119.331881/12 -K5*59.0734*119.331881/12*0.111)*0.94 + (0.03*K5*59.0734*119.331881/12*1.94)+49194-3868+65014-(K5*59.0734*119.331881/12)*0.111-20771-0.0125*((K5*59.0734*119.331881/12)+ (K5*59.0734*119.331881/12 -K5*59.0734*119.331881/12*0.111)*0.94+(0.03*K5*59.0734*119.331881/12*1.94)+49194-3868+65014)-0.01*(K5*59.0734*119.331881/12)-0.02*((K5*59.0734*119.331881/12)+ (K5*59.0734*119.331881/12 -K5*59.0734*119.331881/12*0.111)*0.94+(0.03*K5*59.0734*119.331881/12*1.94)+49194-3868+65014)</f>
        <v>606728.46909333835</v>
      </c>
    </row>
    <row r="6" spans="1:13" ht="11.1" customHeight="1" x14ac:dyDescent="0.25">
      <c r="A6" s="18"/>
      <c r="B6" s="5">
        <v>4</v>
      </c>
      <c r="C6" s="11">
        <v>649</v>
      </c>
      <c r="D6" s="11">
        <v>542</v>
      </c>
      <c r="E6" s="4">
        <f>(D6*56.7946*119.331881/12) + (D6*56.7946*119.331881/12 -0.074*D6*56.7946*119.331881/12)*0.73 + (0.03*D6*56.7946*119.331881/12*1.73)+43023+54708-3868-(0.131*1.73*D6*56.7946*119.331881/12)-20771-0.0125*((D6*56.7946*119.331881/12) + (D6*56.7946*119.331881/12 -0.074*D6*56.7946*119.331881/12)*0.73 + (0.03*D6*56.7946*119.331881/12*1.73)+43023+54708-3868-539500)-0.0268*((D6*56.7946*119.331881/12) + (D6*56.7946*119.331881/12 -0.074*D6*56.7946*119.331881/12)*0.73 + (0.03*D6*56.7946*119.331881/12*1.73)+43023+54708-3868)</f>
        <v>514912.05906899337</v>
      </c>
      <c r="F6" s="26">
        <f>(D6*56.7946*119.331881/12) + (D6*56.7946*119.331881/12 -0.074*D6*56.7946*119.331881/12)*0.94 + (0.03*D6*56.7946*119.331881/12*1.94)-(0.131*1.73*D6*56.7946*119.331881/12)+48245+61348-3868-20771-0.0125*((D6*56.7946*119.331881/12) + (D6*56.7946*119.331881/12 -0.074*D6*56.7946*119.331881/12)*0.94 + (0.03*D6*56.7946*119.331881/12*1.94)+48245+61348-3868-539500)-0.0268*((D6*56.7946*119.331881/12) + (D6*56.7946*119.331881/12 -0.074*D6*56.7946*119.331881/12)*0.94 + (0.03*D6*56.7946*119.331881/12*1.94)+48245+61348-3868)</f>
        <v>585347.90978491865</v>
      </c>
      <c r="H6" s="18"/>
      <c r="I6" s="5">
        <v>4</v>
      </c>
      <c r="J6" s="11">
        <v>649</v>
      </c>
      <c r="K6" s="11">
        <v>547</v>
      </c>
      <c r="L6" s="4">
        <f>(K6*59.0734*119.331881/12) + (K6*59.0734*119.331881/12 -K6*59.0734*119.331881/12*0.111)*0.73 + (0.03*K6*59.0734*119.331881/12*1.73)+43869+54708-3868-(K6*59.0734*119.331881/12)*0.111-20771-0.0125*((K6*59.0734*119.331881/12)+ (K6*59.0734*119.331881/12 -K6*59.0734*119.331881/12*0.111)*0.73+(0.03*K6*59.0734*119.331881/12*1.73)+43869+54708-3868-539500)-0.01*(K6*59.0734*119.331881/12)-0.02*((K6*59.0734*119.331881/12)+ (K6*59.0734*119.331881/12 -K6*59.0734*119.331881/12*0.111)*0.73+(0.03*K6*59.0734*119.331881/12*1.73)+43869+54708-3868)</f>
        <v>567504.44414855645</v>
      </c>
      <c r="M6" s="26">
        <f>(K6*59.0734*119.331881/12) + (K6*59.0734*119.331881/12 -K6*59.0734*119.331881/12*0.111)*0.94 + (0.03*K6*59.0734*119.331881/12*1.94)+49194-3868+61348-(K6*59.0734*119.331881/12)*0.111-20771-0.0125*((K6*59.0734*119.331881/12)+ (K6*59.0734*119.331881/12 -K6*59.0734*119.331881/12*0.111)*0.94+(0.03*K6*59.0734*119.331881/12*1.94)+49194-3868+61348)-0.01*(K6*59.0734*119.331881/12)-0.02*((K6*59.0734*119.331881/12)+ (K6*59.0734*119.331881/12 -K6*59.0734*119.331881/12*0.111)*0.94+(0.03*K6*59.0734*119.331881/12*1.94)+49194-3868+61348)</f>
        <v>632335.32076072611</v>
      </c>
    </row>
    <row r="7" spans="1:13" ht="11.1" customHeight="1" x14ac:dyDescent="0.25">
      <c r="A7" s="18"/>
      <c r="B7" s="5">
        <v>5</v>
      </c>
      <c r="C7" s="11">
        <v>698</v>
      </c>
      <c r="D7" s="11">
        <v>579</v>
      </c>
      <c r="E7" s="4">
        <f>(D7*56.7946*119.331881/12) + (D7*56.7946*119.331881/12 -0.074*D7*56.7946*119.331881/12)*0.73 + (0.03*D7*56.7946*119.331881/12*1.73)+43023+49547-3868-(0.131*1.73*D7*56.7946*119.331881/12)-20771-0.0125*((D7*56.7946*119.331881/12) + (D7*56.7946*119.331881/12 -0.074*D7*56.7946*119.331881/12)*0.73 + (0.03*D7*56.7946*119.331881/12*1.73)+43023+49547-3868-539500)-0.0268*((D7*56.7946*119.331881/12) + (D7*56.7946*119.331881/12 -0.074*D7*56.7946*119.331881/12)*0.73 + (0.03*D7*56.7946*119.331881/12*1.73)+43023+49547-3868)</f>
        <v>539906.4871510095</v>
      </c>
      <c r="F7" s="26">
        <f>(D7*56.7946*119.331881/12) + (D7*56.7946*119.331881/12 -0.074*D7*56.7946*119.331881/12)*0.94 + (0.03*D7*56.7946*119.331881/12*1.94)-(0.131*1.73*D7*56.7946*119.331881/12)+48245+55561-3868-20771-0.0125*((D7*56.7946*119.331881/12) + (D7*56.7946*119.331881/12 -0.074*D7*56.7946*119.331881/12)*0.94 + (0.03*D7*56.7946*119.331881/12*1.94)+48245+55561-3868-539500)-0.0268*((D7*56.7946*119.331881/12) + (D7*56.7946*119.331881/12 -0.074*D7*56.7946*119.331881/12)*0.94 + (0.03*D7*56.7946*119.331881/12*1.94)+48245+55561-3868)</f>
        <v>613771.34743573412</v>
      </c>
      <c r="H7" s="18"/>
      <c r="I7" s="5">
        <v>5</v>
      </c>
      <c r="J7" s="11">
        <v>698</v>
      </c>
      <c r="K7" s="11">
        <v>584</v>
      </c>
      <c r="L7" s="4">
        <f>(K7*59.0734*119.331881/12) + (K7*59.0734*119.331881/12 -K7*59.0734*119.331881/12*0.111)*0.73 + (0.03*K7*59.0734*119.331881/12*1.73)+43869+49547-3868-(K7*59.0734*119.331881/12)*0.111-20771-0.0125*((K7*59.0734*119.331881/12)+ (K7*59.0734*119.331881/12 -K7*59.0734*119.331881/12*0.111)*0.73+(0.03*K7*59.0734*119.331881/12*1.73)+43869+49547-3868-539500)-0.01*(K7*59.0734*119.331881/12)-0.02*((K7*59.0734*119.331881/12)+ (K7*59.0734*119.331881/12 -K7*59.0734*119.331881/12*0.111)*0.73+(0.03*K7*59.0734*119.331881/12*1.73)+43869+49547-3868)</f>
        <v>595648.88644014078</v>
      </c>
      <c r="M7" s="26">
        <f>(K7*59.0734*119.331881/12) + (K7*59.0734*119.331881/12 -K7*59.0734*119.331881/12*0.111)*0.94 + (0.03*K7*59.0734*119.331881/12*1.94)+49194-3868+55561-(K7*59.0734*119.331881/12)*0.111-20771-0.0125*((K7*59.0734*119.331881/12)+ (K7*59.0734*119.331881/12 -K7*59.0734*119.331881/12*0.111)*0.94+(0.03*K7*59.0734*119.331881/12*1.94)+49194-3868+55561)-0.01*(K7*59.0734*119.331881/12)-0.02*((K7*59.0734*119.331881/12)+ (K7*59.0734*119.331881/12 -K7*59.0734*119.331881/12*0.111)*0.94+(0.03*K7*59.0734*119.331881/12*1.94)+49194-3868+55561)</f>
        <v>663932.50676739297</v>
      </c>
    </row>
    <row r="8" spans="1:13" ht="11.1" customHeight="1" x14ac:dyDescent="0.25">
      <c r="A8" s="18"/>
      <c r="B8" s="5">
        <v>6</v>
      </c>
      <c r="C8" s="11">
        <v>748</v>
      </c>
      <c r="D8" s="11">
        <v>618</v>
      </c>
      <c r="E8" s="4">
        <f>(D8*56.7946*119.331881/12) + (D8*56.7946*119.331881/12 -0.074*D8*56.7946*119.331881/12)*0.73 + (0.03*D8*56.7946*119.331881/12*1.73)+43023+43009-3868-(0.131*1.73*D8*56.7946*119.331881/12)-20771-0.0125*((D8*56.7946*119.331881/12) + (D8*56.7946*119.331881/12 -0.074*D8*56.7946*119.331881/12)*0.73 + (0.03*D8*56.7946*119.331881/12*1.73)+43023+43009-3868-539500)-0.0268*((D8*56.7946*119.331881/12) + (D8*56.7946*119.331881/12 -0.074*D8*56.7946*119.331881/12)*0.73 + (0.03*D8*56.7946*119.331881/12*1.73)+43023+43009-3868)</f>
        <v>565197.09083475627</v>
      </c>
      <c r="F8" s="26">
        <f>(D8*56.7946*119.331881/12) + (D8*56.7946*119.331881/12 -0.074*D8*56.7946*119.331881/12)*0.94 + (0.03*D8*56.7946*119.331881/12*1.94)-(0.131*1.73*D8*56.7946*119.331881/12)+48245+48230-3868-20771-0.0125*((D8*56.7946*119.331881/12) + (D8*56.7946*119.331881/12 -0.074*D8*56.7946*119.331881/12)*0.94 + (0.03*D8*56.7946*119.331881/12*1.94)+48245+48230-3868-539500)-0.0268*((D8*56.7946*119.331881/12) + (D8*56.7946*119.331881/12 -0.074*D8*56.7946*119.331881/12)*0.94 + (0.03*D8*56.7946*119.331881/12*1.94)+48245+48230-3868)</f>
        <v>642548.38366767473</v>
      </c>
      <c r="H8" s="18"/>
      <c r="I8" s="5">
        <v>6</v>
      </c>
      <c r="J8" s="11">
        <v>748</v>
      </c>
      <c r="K8" s="11">
        <v>623</v>
      </c>
      <c r="L8" s="4">
        <f>(K8*59.0734*119.331881/12) + (K8*59.0734*119.331881/12 -K8*59.0734*119.331881/12*0.111)*0.73 + (0.03*K8*59.0734*119.331881/12*1.73)+43869+43009-3868-(K8*59.0734*119.331881/12)*0.111-20771-0.0125*((K8*59.0734*119.331881/12)+ (K8*59.0734*119.331881/12 -K8*59.0734*119.331881/12*0.111)*0.73+(0.03*K8*59.0734*119.331881/12*1.73)+43869+43009-3868-539500)-0.01*(K8*59.0734*119.331881/12)-0.02*((K8*59.0734*119.331881/12)+ (K8*59.0734*119.331881/12 -K8*59.0734*119.331881/12*0.111)*0.73+(0.03*K8*59.0734*119.331881/12*1.73)+43869+43009-3868)</f>
        <v>624252.30878802692</v>
      </c>
      <c r="M8" s="26">
        <f>(K8*59.0734*119.331881/12) + (K8*59.0734*119.331881/12 -K8*59.0734*119.331881/12*0.111)*0.94 + (0.03*K8*59.0734*119.331881/12*1.94)+49194-3868+48230-(K8*59.0734*119.331881/12)*0.111-20771-0.0125*((K8*59.0734*119.331881/12)+ (K8*59.0734*119.331881/12 -K8*59.0734*119.331881/12*0.111)*0.94+(0.03*K8*59.0734*119.331881/12*1.94)+49194-3868+48230)-0.01*(K8*59.0734*119.331881/12)-0.02*((K8*59.0734*119.331881/12)+ (K8*59.0734*119.331881/12 -K8*59.0734*119.331881/12*0.111)*0.94+(0.03*K8*59.0734*119.331881/12*1.94)+49194-3868+48230)</f>
        <v>696046.47323387989</v>
      </c>
    </row>
    <row r="9" spans="1:13" ht="11.1" customHeight="1" x14ac:dyDescent="0.25">
      <c r="A9" s="18"/>
      <c r="B9" s="5">
        <v>7</v>
      </c>
      <c r="C9" s="11">
        <v>803</v>
      </c>
      <c r="D9" s="11">
        <v>659</v>
      </c>
      <c r="E9" s="4">
        <f>(D9*56.7946*119.331881/12) + (D9*56.7946*119.331881/12 -0.074*D9*56.7946*119.331881/12)*0.73 + (0.03*D9*56.7946*119.331881/12*1.73)+43023+25805-3868-(0.131*1.73*D9*56.7946*119.331881/12)-20771-0.0125*((D9*56.7946*119.331881/12) + (D9*56.7946*119.331881/12 -0.074*D9*56.7946*119.331881/12)*0.73 + (0.03*D9*56.7946*119.331881/12*1.73)+43023+25805-3868-539500)-0.0268*((D9*56.7946*119.331881/12) + (D9*56.7946*119.331881/12 -0.074*D9*56.7946*119.331881/12)*0.73 + (0.03*D9*56.7946*119.331881/12*1.73)+43023+25805-3868)</f>
        <v>581859.92782023363</v>
      </c>
      <c r="F9" s="26">
        <f>(D9*56.7946*119.331881/12) + (D9*56.7946*119.331881/12 -0.074*D9*56.7946*119.331881/12)*0.94 + (0.03*D9*56.7946*119.331881/12*1.94)-(0.131*1.73*D9*56.7946*119.331881/12)+48245+28938-3868-20771-0.0125*((D9*56.7946*119.331881/12) + (D9*56.7946*119.331881/12 -0.074*D9*56.7946*119.331881/12)*0.94 + (0.03*D9*56.7946*119.331881/12*1.94)+48245+28938-3868-539500)-0.0268*((D9*56.7946*119.331881/12) + (D9*56.7946*119.331881/12 -0.074*D9*56.7946*119.331881/12)*0.94 + (0.03*D9*56.7946*119.331881/12*1.94)+48245+28938-3868)</f>
        <v>661671.40658074047</v>
      </c>
      <c r="H9" s="18"/>
      <c r="I9" s="5">
        <v>7</v>
      </c>
      <c r="J9" s="11">
        <v>803</v>
      </c>
      <c r="K9" s="11">
        <v>664</v>
      </c>
      <c r="L9" s="4">
        <f>(K9*59.0734*119.331881/12) + (K9*59.0734*119.331881/12 -K9*59.0734*119.331881/12*0.111)*0.73 + (0.03*K9*59.0734*119.331881/12*1.73)+43869+25805-3868+15483-(K9*59.0734*119.331881/12)*0.111-20771-0.0125*((K9*59.0734*119.331881/12)+ (K9*59.0734*119.331881/12 -K9*59.0734*119.331881/12*0.111)*0.73+(0.03*K9*59.0734*119.331881/12*1.73)+43869+25805-3868+15483-539500)-0.01*(K9*59.0734*119.331881/12)-0.02*((K9*59.0734*119.331881/12)+ (K9*59.0734*119.331881/12 -K9*59.0734*119.331881/12*0.111)*0.73+(0.03*K9*59.0734*119.331881/12*1.73)+43869+25805-3868+15483)</f>
        <v>659307.40619221469</v>
      </c>
      <c r="M9" s="26">
        <f>(K9*59.0734*119.331881/12) + (K9*59.0734*119.331881/12 -K9*59.0734*119.331881/12*0.111)*0.94 + (0.03*K9*59.0734*119.331881/12*1.94)+49194-3868+28928-(K9*59.0734*119.331881/12)*0.111-20771-0.0125*((K9*59.0734*119.331881/12)+ (K9*59.0734*119.331881/12 -K9*59.0734*119.331881/12*0.111)*0.94+(0.03*K9*59.0734*119.331881/12*1.94)+49194-3868+28938)-0.01*(K9*59.0734*119.331881/12)-0.02*((K9*59.0734*119.331881/12)+ (K9*59.0734*119.331881/12 -K9*59.0734*119.331881/12*0.111)*0.94+(0.03*K9*59.0734*119.331881/12*1.94)+49194-3868+28938)</f>
        <v>718588.77266018663</v>
      </c>
    </row>
    <row r="10" spans="1:13" ht="11.1" customHeight="1" x14ac:dyDescent="0.25">
      <c r="A10" s="18"/>
      <c r="B10" s="5">
        <v>8</v>
      </c>
      <c r="C10" s="11">
        <v>869</v>
      </c>
      <c r="D10" s="11">
        <v>710</v>
      </c>
      <c r="E10" s="4">
        <f>(D10*56.7946*119.331881/12) + (D10*56.7946*119.331881/12 -0.074*D10*56.7946*119.331881/12)*0.73 + (0.03*D10*56.7946*119.331881/12*1.73)+43023+6881-3868-(0.131*1.73*D10*56.7946*119.331881/12)-20771-0.0125*((D10*56.7946*119.331881/12) + (D10*56.7946*119.331881/12 -0.074*D10*56.7946*119.331881/12)*0.73 + (0.03*D10*56.7946*119.331881/12*1.73)+43023+6881-3868-539500)-0.0268*((D10*56.7946*119.331881/12) + (D10*56.7946*119.331881/12 -0.074*D10*56.7946*119.331881/12)*0.73 + (0.03*D10*56.7946*119.331881/12*1.73)+43043+6881-3868)</f>
        <v>604965.12231436383</v>
      </c>
      <c r="F10" s="26">
        <f>(D10*56.7946*119.331881/12) + (D10*56.7946*119.331881/12 -0.074*D10*56.7946*119.331881/12)*0.94 + (0.03*D10*56.7946*119.331881/12*1.94)-(0.131*1.73*D10*56.7946*119.331881/12)+48245+7717-3868-20771-0.0125*((D10*56.7946*119.331881/12) + (D10*56.7946*119.331881/12 -0.074*D10*56.7946*119.331881/12)*0.94 + (0.03*D10*56.7946*119.331881/12*1.94)+48245+7717-3868-539500)-0.0268*((D10*56.7946*119.331881/12) + (D10*56.7946*119.331881/12 -0.074*D10*56.7946*119.331881/12)*0.94 + (0.03*D10*56.7946*119.331881/12*1.94)+48245+7717-3868)</f>
        <v>688125.8360994322</v>
      </c>
      <c r="H10" s="18"/>
      <c r="I10" s="5">
        <v>8</v>
      </c>
      <c r="J10" s="11">
        <v>869</v>
      </c>
      <c r="K10" s="11">
        <v>715</v>
      </c>
      <c r="L10" s="4">
        <f>(K10*59.0734*119.331881/12) + (K10*59.0734*119.331881/12 -K10*59.0734*119.331881/12*0.111)*0.73 + (0.03*K10*59.0734*119.331881/12*1.73)+43869+6881-3868-(K10*59.0734*119.331881/12)*0.111-20771-0.0125*((K10*59.0734*119.331881/12)+ (K10*59.0734*119.331881/12 -K10*59.0734*119.331881/12*0.111)*0.73+(0.03*K10*59.0734*119.331881/12*1.73)+43869+6881-3868-539500)-0.01*(K10*59.0734*119.331881/12)-0.02*((K10*59.0734*119.331881/12)+ (K10*59.0734*119.331881/12 -K10*59.0734*119.331881/12*0.111)*0.73+(0.03*K10*59.0734*119.331881/12*1.73)+43869+6881-3868)</f>
        <v>671694.93637791218</v>
      </c>
      <c r="M10" s="26">
        <f>(K10*59.0734*119.331881/12) + (K10*59.0734*119.331881/12 -K10*59.0734*119.331881/12*0.111)*0.94 + (0.03*K10*59.0734*119.331881/12*1.94)+49194-3868+7717-(K10*59.0734*119.331881/12)*0.111-20771-0.0125*((K10*59.0734*119.331881/12)+ (K10*59.0734*119.331881/12 -K10*59.0734*119.331881/12*0.111)*0.94+(0.03*K10*59.0734*119.331881/12*1.94)+49194-3868+7717)-0.01*(K10*59.0734*119.331881/12)-0.02*((K10*59.0734*119.331881/12)+ (K10*59.0734*119.331881/12 -K10*59.0734*119.331881/12*0.111)*0.94+(0.03*K10*59.0734*119.331881/12*1.94)+49194-3868+7717)</f>
        <v>749337.76688559249</v>
      </c>
    </row>
    <row r="11" spans="1:13" ht="11.1" customHeight="1" x14ac:dyDescent="0.25">
      <c r="A11" s="18"/>
      <c r="B11" s="5">
        <v>9</v>
      </c>
      <c r="C11" s="11">
        <v>931</v>
      </c>
      <c r="D11" s="11">
        <v>757</v>
      </c>
      <c r="E11" s="4">
        <f>(D11*56.7946*119.331881/12) + (D11*56.7946*119.331881/12 -0.074*D11*56.7946*119.331881/12)*0.73 + (0.03*D11*56.7946*119.331881/12*1.73)+43023+6881-3868-(0.131*1.73*D11*56.7946*119.331881/12)-20771-0.0125*((D11*56.7946*119.331881/12) + (D11*56.7946*119.331881/12 -0.074*D11*56.7946*119.331881/12)*0.73 + (0.03*D11*56.7946*119.331881/12*1.73)+43023+6881-3868-539500)-0.0268*((D11*56.7946*119.331881/12) + (D11*56.7946*119.331881/12 -0.074*D11*56.7946*119.331881/12)*0.73 + (0.03*D11*56.7946*119.331881/12*1.73)+43023+6881-3868)</f>
        <v>643013.55660503323</v>
      </c>
      <c r="F11" s="26">
        <f>(D11*56.7946*119.331881/12) + (D11*56.7946*119.331881/12 -0.074*D11*56.7946*119.331881/12)*0.94 + (0.03*D11*56.7946*119.331881/12*1.94)-(0.131*1.73*D11*56.7946*119.331881/12)+48245+7717-3868-20771-0.0125*((D11*56.7946*119.331881/12) + (D11*56.7946*119.331881/12 -0.074*D11*56.7946*119.331881/12)*0.94 + (0.03*D11*56.7946*119.331881/12*1.94)+48245+7717-3868-539500)-0.0268*((D11*56.7946*119.331881/12) + (D11*56.7946*119.331881/12 -0.074*D11*56.7946*119.331881/12)*0.94 + (0.03*D11*56.7946*119.331881/12*1.94)+48245+7717-3868)</f>
        <v>731293.44155587349</v>
      </c>
      <c r="H11" s="18"/>
      <c r="I11" s="5">
        <v>9</v>
      </c>
      <c r="J11" s="11">
        <v>931</v>
      </c>
      <c r="K11" s="11">
        <v>762</v>
      </c>
      <c r="L11" s="4">
        <f>(K11*59.0734*119.331881/12) + (K11*59.0734*119.331881/12 -K11*59.0734*119.331881/12*0.111)*0.73 + (0.03*K11*59.0734*119.331881/12*1.73)+43869+6881-3868-(K11*59.0734*119.331881/12)*0.111-20771-0.0125*((K11*59.0734*119.331881/12)+ (K11*59.0734*119.331881/12 -K11*59.0734*119.331881/12*0.111)*0.73+(0.03*K11*59.0734*119.331881/12*1.73)+43869+6881-3868-539500)-0.01*(K11*59.0734*119.331881/12)-0.02*((K11*59.0734*119.331881/12)+ (K11*59.0734*119.331881/12 -K11*59.0734*119.331881/12*0.111)*0.73+(0.03*K11*59.0734*119.331881/12*1.73)+43869+6881-3868)</f>
        <v>713788.78395100567</v>
      </c>
      <c r="M11" s="26">
        <f>(K11*59.0734*119.331881/12) + (K11*59.0734*119.331881/12 -K11*59.0734*119.331881/12*0.111)*0.94 + (0.03*K11*59.0734*119.331881/12*1.94)+49194-3868+7717-(K11*59.0734*119.331881/12)*0.111-20771-0.0125*((K11*59.0734*119.331881/12)+ (K11*59.0734*119.331881/12 -K11*59.0734*119.331881/12*0.111)*0.94+(0.03*K11*59.0734*119.331881/12*1.94)+49194-3868+7717)-0.01*(K11*59.0734*119.331881/12)-0.02*((K11*59.0734*119.331881/12)+ (K11*59.0734*119.331881/12 -K11*59.0734*119.331881/12*0.111)*0.94+(0.03*K11*59.0734*119.331881/12*1.94)+49194-3868+7717)</f>
        <v>796586.87769135879</v>
      </c>
    </row>
    <row r="12" spans="1:13" ht="11.1" customHeight="1" x14ac:dyDescent="0.25">
      <c r="A12" s="18"/>
      <c r="B12" s="5">
        <v>10</v>
      </c>
      <c r="C12" s="11">
        <v>988</v>
      </c>
      <c r="D12" s="11">
        <v>800</v>
      </c>
      <c r="E12" s="4">
        <f>(D12*56.7946*119.331881/12) + (D12*56.7946*119.331881/12 -0.074*D12*56.7946*119.331881/12)*0.73 + (0.03*D12*56.7946*119.331881/12*1.73)+43023-3868-(0.131*1.73*D12*56.7946*119.331881/12)-20771-0.0125*((D12*56.7946*119.331881/12) + (D12*56.7946*119.331881/12 -0.074*D12*56.7946*119.331881/12)*0.73 + (0.03*D12*56.7946*119.331881/12*1.73)+43023-3868-539500)-0.0268*((D12*56.7946*119.331881/12) + (D12*56.7946*119.331881/12 -0.074*D12*56.7946*119.331881/12)*0.73 + (0.03*D12*56.7946*119.331881/12*1.73)+43023-3868)</f>
        <v>671212.75919224124</v>
      </c>
      <c r="F12" s="26">
        <f>(D12*56.7946*119.331881/12) + (D12*56.7946*119.331881/12 -0.074*D12*56.7946*119.331881/12)*0.94 + (0.03*D12*56.7946*119.331881/12*1.94)-(0.131*1.73*D12*56.7946*119.331881/12)+48245-3868-20771-0.0125*((D12*56.7946*119.331881/12) + (D12*56.7946*119.331881/12 -0.074*D12*56.7946*119.331881/12)*0.94 + (0.03*D12*56.7946*119.331881/12*1.94)+48245-3868-539500)-0.0268*((D12*56.7946*119.331881/12) + (D12*56.7946*119.331881/12 -0.074*D12*56.7946*119.331881/12)*0.94 + (0.03*D12*56.7946*119.331881/12*1.94)+48245-3868)</f>
        <v>763373.4863500644</v>
      </c>
      <c r="H12" s="18"/>
      <c r="I12" s="5">
        <v>10</v>
      </c>
      <c r="J12" s="11">
        <v>988</v>
      </c>
      <c r="K12" s="11">
        <v>805</v>
      </c>
      <c r="L12" s="4">
        <f>(K12*59.0734*119.331881/12) + (K12*59.0734*119.331881/12 -K12*59.0734*119.331881/12*0.111)*0.73 + (0.03*K12*59.0734*119.331881/12*1.73)+43869-3868-(K12*59.0734*119.331881/12)*0.111-20771-0.0125*((K12*59.0734*119.331881/12)+ (K12*59.0734*119.331881/12 -K12*59.0734*119.331881/12*0.111)*0.73+(0.03*K12*59.0734*119.331881/12*1.73)+43869-3868-539500)-0.01*(K12*59.0734*119.331881/12)-0.02*((K12*59.0734*119.331881/12)+ (K12*59.0734*119.331881/12 -K12*59.0734*119.331881/12*0.111)*0.73+(0.03*K12*59.0734*119.331881/12*1.73)+43869-3868)</f>
        <v>745642.80891149549</v>
      </c>
      <c r="M12" s="26">
        <f>(K12*59.0734*119.331881/12) + (K12*59.0734*119.331881/12 -K12*59.0734*119.331881/12*0.111)*0.94 + (0.03*K12*59.0734*119.331881/12*1.94)+49194-3868-(K12*59.0734*119.331881/12)*0.111-20771-0.0125*((K12*59.0734*119.331881/12)+ (K12*59.0734*119.331881/12 -K12*59.0734*119.331881/12*0.111)*0.94+(0.03*K12*59.0734*119.331881/12*1.94)+49194-3868)-0.01*(K12*59.0734*119.331881/12)-0.02*((K12*59.0734*119.331881/12)+ (K12*59.0734*119.331881/12 -K12*59.0734*119.331881/12*0.111)*0.94+(0.03*K12*59.0734*119.331881/12*1.94)+49194-3868)</f>
        <v>832348.59007748531</v>
      </c>
    </row>
    <row r="13" spans="1:13" ht="11.1" customHeight="1" x14ac:dyDescent="0.25">
      <c r="A13" s="18"/>
      <c r="B13" s="5">
        <v>11</v>
      </c>
      <c r="C13" s="11">
        <v>1027</v>
      </c>
      <c r="D13" s="11">
        <v>830</v>
      </c>
      <c r="E13" s="4">
        <f t="shared" ref="E13:E28" si="0">(D13*56.7946*119.331881/12) + (D13*56.7946*119.331881/12 -0.074*D13*56.7946*119.331881/12)*0.73 + (0.03*D13*56.7946*119.331881/12*1.73)+43023-3868-(0.131*1.73*D13*56.7946*119.331881/12)-20771-0.0125*((D13*56.7946*119.331881/12) + (D13*56.7946*119.331881/12 -0.074*D13*56.7946*119.331881/12)*0.73 + (0.03*D13*56.7946*119.331881/12*1.73)+43023-3868-539500)-0.0268*((D13*56.7946*119.331881/12) + (D13*56.7946*119.331881/12 -0.074*D13*56.7946*119.331881/12)*0.73 + (0.03*D13*56.7946*119.331881/12*1.73)+43023-3868)</f>
        <v>695498.65171820018</v>
      </c>
      <c r="F13" s="26">
        <f t="shared" ref="F13:F28" si="1">(D13*56.7946*119.331881/12) + (D13*56.7946*119.331881/12 -0.074*D13*56.7946*119.331881/12)*0.94 + (0.03*D13*56.7946*119.331881/12*1.94)-(0.131*1.73*D13*56.7946*119.331881/12)+48245-3868-20771-0.0125*((D13*56.7946*119.331881/12) + (D13*56.7946*119.331881/12 -0.074*D13*56.7946*119.331881/12)*0.94 + (0.03*D13*56.7946*119.331881/12*1.94)+48245-3868-539500)-0.0268*((D13*56.7946*119.331881/12) + (D13*56.7946*119.331881/12 -0.074*D13*56.7946*119.331881/12)*0.94 + (0.03*D13*56.7946*119.331881/12*1.94)+48245-3868)</f>
        <v>790927.27706694172</v>
      </c>
      <c r="H13" s="18"/>
      <c r="I13" s="5">
        <v>11</v>
      </c>
      <c r="J13" s="11">
        <v>1027</v>
      </c>
      <c r="K13" s="11">
        <v>835</v>
      </c>
      <c r="L13" s="4">
        <f t="shared" ref="L13:L28" si="2">(K13*59.0734*119.331881/12) + (K13*59.0734*119.331881/12 -K13*59.0734*119.331881/12*0.111)*0.73 + (0.03*K13*59.0734*119.331881/12*1.73)+43869-3868-(K13*59.0734*119.331881/12)*0.111-20771-0.0125*((K13*59.0734*119.331881/12)+ (K13*59.0734*119.331881/12 -K13*59.0734*119.331881/12*0.111)*0.73+(0.03*K13*59.0734*119.331881/12*1.73)+43869-3868-539500)-0.01*(K13*59.0734*119.331881/12)-0.02*((K13*59.0734*119.331881/12)+ (K13*59.0734*119.331881/12 -K13*59.0734*119.331881/12*0.111)*0.73+(0.03*K13*59.0734*119.331881/12*1.73)+43869-3868)</f>
        <v>772511.2222560232</v>
      </c>
      <c r="M13" s="26">
        <f>(K13*59.0734*119.331881/12) + (K13*59.0734*119.331881/12 -K13*59.0734*119.331881/12*0.111)*0.94 + (0.03*K13*59.0734*119.331881/12*1.94)+49194-3868-(K13*59.0734*119.331881/12)*0.111-20771-0.0125*((K13*59.0734*119.331881/12)+ (K13*59.0734*119.331881/12 -K13*59.0734*119.331881/12*0.111)*0.94+(0.03*K13*59.0734*119.331881/12*1.94)+49194-3868)-0.01*(K13*59.0734*119.331881/12)-0.02*((K13*59.0734*119.331881/12)+ (K13*59.0734*119.331881/12 -K13*59.0734*119.331881/12*0.111)*0.94+(0.03*K13*59.0734*119.331881/12*1.94)+49194-3868)</f>
        <v>862507.59697478276</v>
      </c>
    </row>
    <row r="14" spans="1:13" ht="9.75" customHeight="1" x14ac:dyDescent="0.25">
      <c r="A14" s="6"/>
      <c r="B14" s="27"/>
      <c r="C14" s="27"/>
      <c r="D14" s="27"/>
      <c r="E14" s="4"/>
      <c r="F14" s="26"/>
      <c r="H14" s="6"/>
      <c r="I14" s="27"/>
      <c r="J14" s="27"/>
      <c r="K14" s="27"/>
      <c r="L14" s="4"/>
      <c r="M14" s="26"/>
    </row>
    <row r="15" spans="1:13" ht="11.1" customHeight="1" x14ac:dyDescent="0.25">
      <c r="A15" s="18" t="s">
        <v>8</v>
      </c>
      <c r="B15" s="5">
        <v>1</v>
      </c>
      <c r="C15" s="5">
        <v>712</v>
      </c>
      <c r="D15" s="5">
        <v>757</v>
      </c>
      <c r="E15" s="4">
        <f t="shared" si="0"/>
        <v>636402.97990503313</v>
      </c>
      <c r="F15" s="26">
        <f t="shared" si="1"/>
        <v>723879.71965587349</v>
      </c>
      <c r="H15" s="18" t="s">
        <v>8</v>
      </c>
      <c r="I15" s="5">
        <v>1</v>
      </c>
      <c r="J15" s="11">
        <v>931</v>
      </c>
      <c r="K15" s="11">
        <v>762</v>
      </c>
      <c r="L15" s="4">
        <f t="shared" si="2"/>
        <v>707131.41645100561</v>
      </c>
      <c r="M15" s="26">
        <f t="shared" ref="M15:M28" si="3">(K15*59.0734*119.331881/12) + (K15*59.0734*119.331881/12 -K15*59.0734*119.331881/12*0.111)*0.94 + (0.03*K15*59.0734*119.331881/12*1.94)+49194-3868-(K15*59.0734*119.331881/12)*0.111-20771-0.0125*((K15*59.0734*119.331881/12)+ (K15*59.0734*119.331881/12 -K15*59.0734*119.331881/12*0.111)*0.94+(0.03*K15*59.0734*119.331881/12*1.94)+49194-3868)-0.01*(K15*59.0734*119.331881/12)-0.02*((K15*59.0734*119.331881/12)+ (K15*59.0734*119.331881/12 -K15*59.0734*119.331881/12*0.111)*0.94+(0.03*K15*59.0734*119.331881/12*1.94)+49194-3868)</f>
        <v>789120.68019135867</v>
      </c>
    </row>
    <row r="16" spans="1:13" ht="11.1" customHeight="1" x14ac:dyDescent="0.25">
      <c r="A16" s="18"/>
      <c r="B16" s="5">
        <v>2</v>
      </c>
      <c r="C16" s="5">
        <v>757</v>
      </c>
      <c r="D16" s="5">
        <v>800</v>
      </c>
      <c r="E16" s="4">
        <f t="shared" si="0"/>
        <v>671212.75919224124</v>
      </c>
      <c r="F16" s="26">
        <f t="shared" si="1"/>
        <v>763373.4863500644</v>
      </c>
      <c r="H16" s="18"/>
      <c r="I16" s="5">
        <v>2</v>
      </c>
      <c r="J16" s="11">
        <v>988</v>
      </c>
      <c r="K16" s="11">
        <v>805</v>
      </c>
      <c r="L16" s="4">
        <f t="shared" si="2"/>
        <v>745642.80891149549</v>
      </c>
      <c r="M16" s="26">
        <f t="shared" si="3"/>
        <v>832348.59007748531</v>
      </c>
    </row>
    <row r="17" spans="1:13" ht="11.1" customHeight="1" x14ac:dyDescent="0.25">
      <c r="A17" s="18"/>
      <c r="B17" s="5">
        <v>3</v>
      </c>
      <c r="C17" s="5">
        <v>815</v>
      </c>
      <c r="D17" s="5">
        <v>830</v>
      </c>
      <c r="E17" s="4">
        <f t="shared" si="0"/>
        <v>695498.65171820018</v>
      </c>
      <c r="F17" s="26">
        <f t="shared" si="1"/>
        <v>790927.27706694172</v>
      </c>
      <c r="H17" s="18"/>
      <c r="I17" s="5">
        <v>3</v>
      </c>
      <c r="J17" s="11">
        <v>1027</v>
      </c>
      <c r="K17" s="11">
        <v>835</v>
      </c>
      <c r="L17" s="4">
        <f t="shared" si="2"/>
        <v>772511.2222560232</v>
      </c>
      <c r="M17" s="26">
        <f t="shared" si="3"/>
        <v>862507.59697478276</v>
      </c>
    </row>
    <row r="18" spans="1:13" ht="11.1" customHeight="1" x14ac:dyDescent="0.25">
      <c r="A18" s="18"/>
      <c r="B18" s="5">
        <v>4</v>
      </c>
      <c r="C18" s="5" t="s">
        <v>10</v>
      </c>
      <c r="D18" s="11">
        <v>881</v>
      </c>
      <c r="E18" s="4">
        <f t="shared" si="0"/>
        <v>736784.66901233047</v>
      </c>
      <c r="F18" s="26">
        <f t="shared" si="1"/>
        <v>837768.72128563339</v>
      </c>
      <c r="H18" s="18"/>
      <c r="I18" s="5">
        <v>4</v>
      </c>
      <c r="J18" s="11" t="s">
        <v>6</v>
      </c>
      <c r="K18" s="11">
        <v>895</v>
      </c>
      <c r="L18" s="4">
        <f t="shared" si="2"/>
        <v>826248.04894507886</v>
      </c>
      <c r="M18" s="26">
        <f t="shared" si="3"/>
        <v>922825.61076937802</v>
      </c>
    </row>
    <row r="19" spans="1:13" ht="11.1" customHeight="1" x14ac:dyDescent="0.25">
      <c r="A19" s="18"/>
      <c r="B19" s="5">
        <v>5</v>
      </c>
      <c r="C19" s="5" t="s">
        <v>4</v>
      </c>
      <c r="D19" s="11">
        <v>916</v>
      </c>
      <c r="E19" s="4">
        <f t="shared" si="0"/>
        <v>765118.21029261628</v>
      </c>
      <c r="F19" s="26">
        <f t="shared" si="1"/>
        <v>869914.81045532366</v>
      </c>
      <c r="H19" s="18"/>
      <c r="I19" s="5"/>
      <c r="J19" s="11" t="s">
        <v>4</v>
      </c>
      <c r="K19" s="11">
        <v>930</v>
      </c>
      <c r="L19" s="4">
        <f t="shared" si="2"/>
        <v>857594.53118036117</v>
      </c>
      <c r="M19" s="26">
        <f t="shared" si="3"/>
        <v>958011.11881622544</v>
      </c>
    </row>
    <row r="20" spans="1:13" ht="11.1" customHeight="1" x14ac:dyDescent="0.25">
      <c r="A20" s="18"/>
      <c r="B20" s="5">
        <v>6</v>
      </c>
      <c r="C20" s="5" t="s">
        <v>7</v>
      </c>
      <c r="D20" s="11">
        <v>963</v>
      </c>
      <c r="E20" s="4">
        <f t="shared" si="0"/>
        <v>803166.10858328524</v>
      </c>
      <c r="F20" s="26">
        <f t="shared" si="1"/>
        <v>913082.41591176507</v>
      </c>
      <c r="H20" s="18"/>
      <c r="I20" s="5"/>
      <c r="J20" s="11" t="s">
        <v>7</v>
      </c>
      <c r="K20" s="11">
        <v>977</v>
      </c>
      <c r="L20" s="4">
        <f t="shared" si="2"/>
        <v>899688.37875345477</v>
      </c>
      <c r="M20" s="26">
        <f t="shared" si="3"/>
        <v>1005260.2296219916</v>
      </c>
    </row>
    <row r="21" spans="1:13" ht="11.25" customHeight="1" x14ac:dyDescent="0.25">
      <c r="A21" s="6"/>
      <c r="B21" s="27"/>
      <c r="C21" s="27"/>
      <c r="D21" s="27"/>
      <c r="E21" s="4"/>
      <c r="F21" s="26"/>
      <c r="H21" s="6"/>
      <c r="I21" s="27"/>
      <c r="J21" s="27"/>
      <c r="K21" s="27"/>
      <c r="L21" s="4"/>
      <c r="M21" s="26"/>
    </row>
    <row r="22" spans="1:13" ht="12" customHeight="1" x14ac:dyDescent="0.25">
      <c r="A22" s="19" t="s">
        <v>3</v>
      </c>
      <c r="B22" s="5">
        <v>1</v>
      </c>
      <c r="C22" s="5">
        <v>1027</v>
      </c>
      <c r="D22" s="5">
        <v>830</v>
      </c>
      <c r="E22" s="4">
        <f t="shared" si="0"/>
        <v>695498.65171820018</v>
      </c>
      <c r="F22" s="26">
        <f t="shared" si="1"/>
        <v>790927.27706694172</v>
      </c>
      <c r="H22" s="19" t="s">
        <v>3</v>
      </c>
      <c r="I22" s="5">
        <v>1</v>
      </c>
      <c r="J22" s="5">
        <v>1027</v>
      </c>
      <c r="K22" s="5">
        <v>835</v>
      </c>
      <c r="L22" s="4">
        <f t="shared" si="2"/>
        <v>772511.2222560232</v>
      </c>
      <c r="M22" s="26">
        <f t="shared" si="3"/>
        <v>862507.59697478276</v>
      </c>
    </row>
    <row r="23" spans="1:13" ht="12" customHeight="1" x14ac:dyDescent="0.25">
      <c r="A23" s="19"/>
      <c r="B23" s="5">
        <v>2</v>
      </c>
      <c r="C23" s="5" t="s">
        <v>10</v>
      </c>
      <c r="D23" s="11">
        <v>881</v>
      </c>
      <c r="E23" s="4">
        <f t="shared" si="0"/>
        <v>736784.66901233047</v>
      </c>
      <c r="F23" s="26">
        <f t="shared" si="1"/>
        <v>837768.72128563339</v>
      </c>
      <c r="H23" s="19"/>
      <c r="I23" s="5">
        <v>2</v>
      </c>
      <c r="J23" s="5" t="s">
        <v>6</v>
      </c>
      <c r="K23" s="5">
        <v>895</v>
      </c>
      <c r="L23" s="4">
        <f t="shared" si="2"/>
        <v>826248.04894507886</v>
      </c>
      <c r="M23" s="26">
        <f t="shared" si="3"/>
        <v>922825.61076937802</v>
      </c>
    </row>
    <row r="24" spans="1:13" ht="12" customHeight="1" x14ac:dyDescent="0.25">
      <c r="A24" s="19"/>
      <c r="B24" s="5">
        <v>3</v>
      </c>
      <c r="C24" s="5" t="s">
        <v>4</v>
      </c>
      <c r="D24" s="11">
        <v>916</v>
      </c>
      <c r="E24" s="4">
        <f t="shared" si="0"/>
        <v>765118.21029261628</v>
      </c>
      <c r="F24" s="26">
        <f t="shared" si="1"/>
        <v>869914.81045532366</v>
      </c>
      <c r="H24" s="19"/>
      <c r="I24" s="5">
        <v>3</v>
      </c>
      <c r="J24" s="5" t="s">
        <v>4</v>
      </c>
      <c r="K24" s="5">
        <v>930</v>
      </c>
      <c r="L24" s="4">
        <f t="shared" si="2"/>
        <v>857594.53118036117</v>
      </c>
      <c r="M24" s="26">
        <f t="shared" si="3"/>
        <v>958011.11881622544</v>
      </c>
    </row>
    <row r="25" spans="1:13" ht="12" customHeight="1" x14ac:dyDescent="0.25">
      <c r="A25" s="19"/>
      <c r="B25" s="5">
        <v>4</v>
      </c>
      <c r="C25" s="5" t="s">
        <v>7</v>
      </c>
      <c r="D25" s="11">
        <v>963</v>
      </c>
      <c r="E25" s="4">
        <f t="shared" si="0"/>
        <v>803166.10858328524</v>
      </c>
      <c r="F25" s="26">
        <f t="shared" si="1"/>
        <v>913082.41591176507</v>
      </c>
      <c r="H25" s="19"/>
      <c r="I25" s="5">
        <v>4</v>
      </c>
      <c r="J25" s="5" t="s">
        <v>7</v>
      </c>
      <c r="K25" s="5">
        <v>977</v>
      </c>
      <c r="L25" s="4">
        <f t="shared" si="2"/>
        <v>899688.37875345477</v>
      </c>
      <c r="M25" s="26">
        <f t="shared" si="3"/>
        <v>1005260.2296219916</v>
      </c>
    </row>
    <row r="26" spans="1:13" ht="12" customHeight="1" x14ac:dyDescent="0.25">
      <c r="A26" s="19"/>
      <c r="B26" s="7" t="s">
        <v>9</v>
      </c>
      <c r="C26" s="7" t="s">
        <v>11</v>
      </c>
      <c r="D26" s="7">
        <v>963</v>
      </c>
      <c r="E26" s="4">
        <f t="shared" si="0"/>
        <v>803166.10858328524</v>
      </c>
      <c r="F26" s="26">
        <f t="shared" si="1"/>
        <v>913082.41591176507</v>
      </c>
      <c r="H26" s="19"/>
      <c r="I26" s="7" t="s">
        <v>9</v>
      </c>
      <c r="J26" s="7" t="s">
        <v>11</v>
      </c>
      <c r="K26" s="7">
        <v>977</v>
      </c>
      <c r="L26" s="4">
        <f t="shared" si="2"/>
        <v>899688.37875345477</v>
      </c>
      <c r="M26" s="26">
        <f t="shared" si="3"/>
        <v>1005260.2296219916</v>
      </c>
    </row>
    <row r="27" spans="1:13" ht="12" customHeight="1" x14ac:dyDescent="0.25">
      <c r="A27" s="19"/>
      <c r="B27" s="7"/>
      <c r="C27" s="7" t="s">
        <v>12</v>
      </c>
      <c r="D27" s="7">
        <v>1004</v>
      </c>
      <c r="E27" s="4">
        <f t="shared" si="0"/>
        <v>836356.82836876262</v>
      </c>
      <c r="F27" s="26">
        <f t="shared" si="1"/>
        <v>950739.26322483097</v>
      </c>
      <c r="H27" s="19"/>
      <c r="I27" s="7"/>
      <c r="J27" s="7" t="s">
        <v>12</v>
      </c>
      <c r="K27" s="7">
        <v>1018</v>
      </c>
      <c r="L27" s="4">
        <f t="shared" si="2"/>
        <v>936408.54365764244</v>
      </c>
      <c r="M27" s="26">
        <f t="shared" si="3"/>
        <v>1046477.5390482981</v>
      </c>
    </row>
    <row r="28" spans="1:13" ht="12" customHeight="1" thickBot="1" x14ac:dyDescent="0.3">
      <c r="A28" s="20"/>
      <c r="B28" s="8"/>
      <c r="C28" s="8" t="s">
        <v>13</v>
      </c>
      <c r="D28" s="8">
        <v>1058</v>
      </c>
      <c r="E28" s="28">
        <f t="shared" si="0"/>
        <v>880071.43491548882</v>
      </c>
      <c r="F28" s="29">
        <f t="shared" si="1"/>
        <v>1000336.0865152101</v>
      </c>
      <c r="H28" s="20"/>
      <c r="I28" s="8"/>
      <c r="J28" s="8" t="s">
        <v>13</v>
      </c>
      <c r="K28" s="8">
        <v>1072</v>
      </c>
      <c r="L28" s="28">
        <f t="shared" si="2"/>
        <v>984771.68767779274</v>
      </c>
      <c r="M28" s="29">
        <f t="shared" si="3"/>
        <v>1100763.7514634342</v>
      </c>
    </row>
    <row r="29" spans="1:13" ht="27" customHeight="1" x14ac:dyDescent="0.25">
      <c r="A29" s="21"/>
      <c r="B29" s="21"/>
      <c r="C29" s="21"/>
      <c r="D29" s="21"/>
      <c r="E29" s="21"/>
      <c r="F29" s="21"/>
    </row>
    <row r="31" spans="1:13" x14ac:dyDescent="0.25">
      <c r="D31" s="10"/>
    </row>
    <row r="32" spans="1:13" x14ac:dyDescent="0.25">
      <c r="D32" s="10"/>
      <c r="E32" s="9"/>
      <c r="F32" s="9"/>
    </row>
    <row r="33" spans="4:6" x14ac:dyDescent="0.25">
      <c r="D33" s="10"/>
      <c r="E33" s="9"/>
      <c r="F33" s="9"/>
    </row>
    <row r="34" spans="4:6" x14ac:dyDescent="0.25">
      <c r="E34" s="9"/>
      <c r="F34" s="9"/>
    </row>
  </sheetData>
  <mergeCells count="9">
    <mergeCell ref="H1:M1"/>
    <mergeCell ref="H3:H13"/>
    <mergeCell ref="H15:H20"/>
    <mergeCell ref="H22:H28"/>
    <mergeCell ref="A29:F29"/>
    <mergeCell ref="A22:A28"/>
    <mergeCell ref="A3:A13"/>
    <mergeCell ref="A15:A20"/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SFA-CGC</dc:creator>
  <cp:lastModifiedBy>SFASG2</cp:lastModifiedBy>
  <dcterms:created xsi:type="dcterms:W3CDTF">2019-02-15T23:32:59Z</dcterms:created>
  <dcterms:modified xsi:type="dcterms:W3CDTF">2025-02-23T23:45:21Z</dcterms:modified>
</cp:coreProperties>
</file>